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20" activeTab="0"/>
  </bookViews>
  <sheets>
    <sheet name="Plan1.4" sheetId="1" r:id="rId1"/>
  </sheets>
  <definedNames>
    <definedName name="_xlnm.Print_Area" localSheetId="0">'Plan1.4'!$A$1:$F$66</definedName>
    <definedName name="_xlnm.Print_Titles" localSheetId="0">'Plan1.4'!$1:$9</definedName>
  </definedNames>
  <calcPr fullCalcOnLoad="1"/>
</workbook>
</file>

<file path=xl/sharedStrings.xml><?xml version="1.0" encoding="utf-8"?>
<sst xmlns="http://schemas.openxmlformats.org/spreadsheetml/2006/main" count="80" uniqueCount="71">
  <si>
    <t>Provincia del Chaco</t>
  </si>
  <si>
    <t>Etapa del Gasto: Asignado</t>
  </si>
  <si>
    <t>Planilla Anexa 1.1</t>
  </si>
  <si>
    <t>DENOMINACIÓN</t>
  </si>
  <si>
    <t>Administración Provincial y Poderes</t>
  </si>
  <si>
    <t>Organismos Descentralizados</t>
  </si>
  <si>
    <t>Fondos Fiduciarios y Cuentas Especiales</t>
  </si>
  <si>
    <t>Instituciones de la Seguridad Social</t>
  </si>
  <si>
    <t>SUBTOTAL</t>
  </si>
  <si>
    <t>Instituto de Obra Social</t>
  </si>
  <si>
    <t>Empresas y Otros Entes</t>
  </si>
  <si>
    <t>I INGRESOS CORRIENTES</t>
  </si>
  <si>
    <t>INGRESOS TRIBUTARIOS</t>
  </si>
  <si>
    <t>DE ORIGEN PROVINCIAL</t>
  </si>
  <si>
    <t>DE ORIGEN NACIONAL</t>
  </si>
  <si>
    <t>INGRESOS NO TRIBUTARIOS</t>
  </si>
  <si>
    <t>REGALIAS</t>
  </si>
  <si>
    <t>OTROS</t>
  </si>
  <si>
    <t>VENTAS DE BIENES Y SERV.DE LAS ADMINISTRACIONES PUBLICAS</t>
  </si>
  <si>
    <t>RENTAS DE LA PROPIEDAD</t>
  </si>
  <si>
    <t>TRANSFERENCIAS CORRIENTES</t>
  </si>
  <si>
    <t>II GASTOS CORRIENTES</t>
  </si>
  <si>
    <t>GASTOS DE OPERACION/CONSUMO</t>
  </si>
  <si>
    <t>PRESTACIONES DE LA SEGURIDAD SOCIAL</t>
  </si>
  <si>
    <t>III RESULTADO ECONOMICO (I - II): AHORRO(+) / DESAHORRO(-)</t>
  </si>
  <si>
    <t>IV RECURSOS DE CAPITAL</t>
  </si>
  <si>
    <t>RECURSOS PROPIOS DE CAPITAL</t>
  </si>
  <si>
    <t>TRANSFERENCIAS DE CAPITAL</t>
  </si>
  <si>
    <t>DISMINUCION DE LA INVERSION FINANCIERA</t>
  </si>
  <si>
    <t>V GASTOS DE CAPITAL</t>
  </si>
  <si>
    <t>INVERSION REAL DIRECTA</t>
  </si>
  <si>
    <t>INVERSION FINANCIERA</t>
  </si>
  <si>
    <t>VI INGRESOS TOTALES (I + IV)</t>
  </si>
  <si>
    <t>VII GASTOS TOTALES (II + V)</t>
  </si>
  <si>
    <t>VIII GASTO PRIMARIO (VII - RENTAS DE LA PROPIEDAD)</t>
  </si>
  <si>
    <t>IX RESULTADO FINANCIERO PREVIO A FIGURATIVOS (VI - VII)</t>
  </si>
  <si>
    <t>X CONTRIBUCIONES FIGURATIVAS</t>
  </si>
  <si>
    <t>XI GASTOS FIGURATIVOS</t>
  </si>
  <si>
    <t>XII RESULTADO PRIMARIO (VI - VIII)</t>
  </si>
  <si>
    <t>XIII RESULTADO FINANCIERO (IX + X - XI)</t>
  </si>
  <si>
    <t>XIV FUENTES FINANCIERAS</t>
  </si>
  <si>
    <t>ENDEUDAMIENTO PUBLICO E INCREMENTO DE OTROS PASIVOS</t>
  </si>
  <si>
    <t>OBTENCION DE PRESTAMOS DE ORGANISMOS INTERNACIONALES</t>
  </si>
  <si>
    <t>OBTENCION DE PRESTAMOS</t>
  </si>
  <si>
    <t>XV APLICACIONES FINANCIERAS</t>
  </si>
  <si>
    <t>AMORTIZACION DE LA DEUDA Y DISMINUCION DE OTROS PASIVOS</t>
  </si>
  <si>
    <t>Entidades con Regímenes Especiales</t>
  </si>
  <si>
    <t>Administración Pública No Financiera</t>
  </si>
  <si>
    <t>Institutos, Empresas y Otros Entes</t>
  </si>
  <si>
    <t xml:space="preserve">  AL SECTOR PRIVADO</t>
  </si>
  <si>
    <t xml:space="preserve">  AL SECTOR PUBLICO</t>
  </si>
  <si>
    <t xml:space="preserve">     A LOS GOBIERNOS MUNICIPALES</t>
  </si>
  <si>
    <t xml:space="preserve">     OTROS DEL SECTOR PUBLICO</t>
  </si>
  <si>
    <t xml:space="preserve">  AL SECTOR EXTERNO</t>
  </si>
  <si>
    <t xml:space="preserve"> OTRAS RENTAS DE LA PROPIEDAD</t>
  </si>
  <si>
    <t xml:space="preserve"> INTERESES POR PRESTAMOS INTERNOS/AL EXTERIOR</t>
  </si>
  <si>
    <t xml:space="preserve"> INTERESES POR DEUDA</t>
  </si>
  <si>
    <t xml:space="preserve"> OTROS GASTOS</t>
  </si>
  <si>
    <t xml:space="preserve"> BIENES Y SERVICIOS</t>
  </si>
  <si>
    <t xml:space="preserve"> PERSONAL</t>
  </si>
  <si>
    <t xml:space="preserve">  AMORTIZACION DE TITULOS PUBLICOS</t>
  </si>
  <si>
    <t xml:space="preserve">  DEVOLUCION DE OTROS PRESTAMOS</t>
  </si>
  <si>
    <t>TOTAL SECTOR PUBLICO</t>
  </si>
  <si>
    <t>Anexo I, Artículo 7º de la Reglamentación - Ley 25917</t>
  </si>
  <si>
    <t>CONTRIBUCIONES A LA SEGURIDAD SOCIAL</t>
  </si>
  <si>
    <t>TOTAL</t>
  </si>
  <si>
    <t>Anexo I, Artículo 7º de la Reglamentación, Ley 25917</t>
  </si>
  <si>
    <t>Planilla 1.4</t>
  </si>
  <si>
    <t xml:space="preserve"> </t>
  </si>
  <si>
    <t>PRESUPUESTO EJERCICIO 2013</t>
  </si>
  <si>
    <t xml:space="preserve">Esquema Ahorro-Inversión-Financiamiento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</si>
</sst>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>
        <color indexed="63"/>
      </left>
      <right style="hair"/>
      <top style="hair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ck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>
        <color indexed="63"/>
      </left>
      <right style="hair"/>
      <top style="thick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hair"/>
    </border>
    <border>
      <left style="thick"/>
      <right style="thick"/>
      <top style="hair"/>
      <bottom style="hair"/>
    </border>
    <border>
      <left style="thick"/>
      <right style="thick"/>
      <top style="thin"/>
      <bottom style="thin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24" borderId="0" xfId="0" applyFont="1" applyFill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8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3" fontId="17" fillId="0" borderId="11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8" fillId="0" borderId="18" xfId="0" applyNumberFormat="1" applyFont="1" applyBorder="1" applyAlignment="1">
      <alignment/>
    </xf>
    <xf numFmtId="0" fontId="18" fillId="0" borderId="18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8" fillId="0" borderId="20" xfId="0" applyFont="1" applyBorder="1" applyAlignment="1">
      <alignment/>
    </xf>
    <xf numFmtId="3" fontId="18" fillId="0" borderId="21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18" fillId="0" borderId="23" xfId="0" applyNumberFormat="1" applyFont="1" applyBorder="1" applyAlignment="1">
      <alignment/>
    </xf>
    <xf numFmtId="3" fontId="17" fillId="24" borderId="24" xfId="0" applyNumberFormat="1" applyFont="1" applyFill="1" applyBorder="1" applyAlignment="1">
      <alignment/>
    </xf>
    <xf numFmtId="3" fontId="17" fillId="24" borderId="25" xfId="0" applyNumberFormat="1" applyFont="1" applyFill="1" applyBorder="1" applyAlignment="1">
      <alignment/>
    </xf>
    <xf numFmtId="0" fontId="17" fillId="24" borderId="26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8" fillId="0" borderId="21" xfId="0" applyFont="1" applyBorder="1" applyAlignment="1">
      <alignment/>
    </xf>
    <xf numFmtId="0" fontId="18" fillId="0" borderId="23" xfId="0" applyFont="1" applyBorder="1" applyAlignment="1">
      <alignment/>
    </xf>
    <xf numFmtId="3" fontId="17" fillId="24" borderId="26" xfId="0" applyNumberFormat="1" applyFont="1" applyFill="1" applyBorder="1" applyAlignment="1">
      <alignment/>
    </xf>
    <xf numFmtId="3" fontId="17" fillId="24" borderId="27" xfId="0" applyNumberFormat="1" applyFont="1" applyFill="1" applyBorder="1" applyAlignment="1">
      <alignment/>
    </xf>
    <xf numFmtId="3" fontId="17" fillId="24" borderId="28" xfId="0" applyNumberFormat="1" applyFont="1" applyFill="1" applyBorder="1" applyAlignment="1">
      <alignment/>
    </xf>
    <xf numFmtId="3" fontId="17" fillId="24" borderId="29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18" fillId="0" borderId="3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1" xfId="0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18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8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2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7" fillId="24" borderId="32" xfId="0" applyFont="1" applyFill="1" applyBorder="1" applyAlignment="1">
      <alignment/>
    </xf>
    <xf numFmtId="0" fontId="18" fillId="0" borderId="33" xfId="0" applyFont="1" applyBorder="1" applyAlignment="1">
      <alignment/>
    </xf>
    <xf numFmtId="0" fontId="0" fillId="0" borderId="34" xfId="0" applyBorder="1" applyAlignment="1">
      <alignment/>
    </xf>
    <xf numFmtId="0" fontId="18" fillId="0" borderId="34" xfId="0" applyFont="1" applyBorder="1" applyAlignment="1">
      <alignment/>
    </xf>
    <xf numFmtId="0" fontId="17" fillId="24" borderId="35" xfId="0" applyFont="1" applyFill="1" applyBorder="1" applyAlignment="1">
      <alignment/>
    </xf>
    <xf numFmtId="0" fontId="17" fillId="0" borderId="34" xfId="0" applyFont="1" applyBorder="1" applyAlignment="1">
      <alignment/>
    </xf>
    <xf numFmtId="0" fontId="18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44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3" fontId="0" fillId="0" borderId="50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73"/>
  <sheetViews>
    <sheetView tabSelected="1" zoomScalePageLayoutView="0" workbookViewId="0" topLeftCell="A1">
      <selection activeCell="C30" sqref="C30"/>
    </sheetView>
  </sheetViews>
  <sheetFormatPr defaultColWidth="11.421875" defaultRowHeight="15"/>
  <cols>
    <col min="1" max="1" width="57.57421875" style="0" customWidth="1"/>
    <col min="2" max="3" width="16.140625" style="0" customWidth="1"/>
    <col min="4" max="4" width="10.8515625" style="0" customWidth="1"/>
    <col min="5" max="5" width="16.140625" style="0" customWidth="1"/>
    <col min="6" max="6" width="15.28125" style="0" bestFit="1" customWidth="1"/>
    <col min="7" max="10" width="14.28125" style="0" hidden="1" customWidth="1"/>
    <col min="11" max="11" width="16.140625" style="0" hidden="1" customWidth="1"/>
    <col min="12" max="13" width="11.421875" style="51" customWidth="1"/>
    <col min="14" max="14" width="12.00390625" style="51" bestFit="1" customWidth="1"/>
    <col min="15" max="96" width="11.421875" style="51" customWidth="1"/>
  </cols>
  <sheetData>
    <row r="1" spans="1:6" ht="15.75" thickBot="1">
      <c r="A1" t="s">
        <v>0</v>
      </c>
      <c r="C1" s="75" t="s">
        <v>66</v>
      </c>
      <c r="D1" s="75"/>
      <c r="E1" s="75"/>
      <c r="F1" s="75"/>
    </row>
    <row r="2" spans="1:6" ht="15.75" thickBot="1">
      <c r="A2" s="82" t="s">
        <v>69</v>
      </c>
      <c r="B2" s="83"/>
      <c r="C2" s="83"/>
      <c r="D2" s="83"/>
      <c r="E2" s="83"/>
      <c r="F2" s="84"/>
    </row>
    <row r="3" ht="6.75" customHeight="1"/>
    <row r="4" spans="1:12" ht="15">
      <c r="A4" s="85" t="s">
        <v>68</v>
      </c>
      <c r="B4" s="85"/>
      <c r="C4" s="85"/>
      <c r="D4" s="85"/>
      <c r="E4" s="85"/>
      <c r="F4" s="85"/>
      <c r="L4" s="51" t="s">
        <v>68</v>
      </c>
    </row>
    <row r="5" spans="1:8" ht="15">
      <c r="A5" s="85" t="s">
        <v>70</v>
      </c>
      <c r="B5" s="85"/>
      <c r="C5" s="85"/>
      <c r="D5" s="85"/>
      <c r="E5" s="85"/>
      <c r="F5" s="85"/>
      <c r="H5" t="s">
        <v>63</v>
      </c>
    </row>
    <row r="6" spans="1:10" ht="15">
      <c r="A6" t="s">
        <v>1</v>
      </c>
      <c r="J6" t="s">
        <v>2</v>
      </c>
    </row>
    <row r="7" ht="15.75" thickBot="1">
      <c r="F7" s="50" t="s">
        <v>67</v>
      </c>
    </row>
    <row r="8" spans="1:11" ht="18.75" customHeight="1" thickTop="1">
      <c r="A8" s="80" t="s">
        <v>3</v>
      </c>
      <c r="B8" s="88" t="s">
        <v>47</v>
      </c>
      <c r="C8" s="88"/>
      <c r="D8" s="88"/>
      <c r="E8" s="88"/>
      <c r="F8" s="86" t="s">
        <v>65</v>
      </c>
      <c r="G8" s="76" t="s">
        <v>48</v>
      </c>
      <c r="H8" s="77"/>
      <c r="I8" s="77"/>
      <c r="J8" s="77"/>
      <c r="K8" s="78" t="s">
        <v>62</v>
      </c>
    </row>
    <row r="9" spans="1:96" s="1" customFormat="1" ht="43.5" customHeight="1" thickBot="1">
      <c r="A9" s="81"/>
      <c r="B9" s="24" t="s">
        <v>4</v>
      </c>
      <c r="C9" s="23" t="s">
        <v>5</v>
      </c>
      <c r="D9" s="23" t="s">
        <v>6</v>
      </c>
      <c r="E9" s="49" t="s">
        <v>7</v>
      </c>
      <c r="F9" s="87"/>
      <c r="G9" s="24" t="s">
        <v>9</v>
      </c>
      <c r="H9" s="23" t="s">
        <v>10</v>
      </c>
      <c r="I9" s="23" t="s">
        <v>46</v>
      </c>
      <c r="J9" s="23" t="s">
        <v>8</v>
      </c>
      <c r="K9" s="79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</row>
    <row r="10" spans="1:96" s="4" customFormat="1" ht="16.5" thickTop="1">
      <c r="A10" s="66" t="s">
        <v>11</v>
      </c>
      <c r="B10" s="45">
        <f>+B11+B14+B17+B18+B19+B20</f>
        <v>12853626200</v>
      </c>
      <c r="C10" s="43">
        <f>+C11+C14+C17+C18+C19+C20</f>
        <v>445475900</v>
      </c>
      <c r="D10" s="43">
        <f>+D11+D14+D17+D18+D19+D20</f>
        <v>0</v>
      </c>
      <c r="E10" s="43">
        <f>+E11+E14+E17+E18+E19+E20</f>
        <v>2358161902.3864</v>
      </c>
      <c r="F10" s="44">
        <f aca="true" t="shared" si="0" ref="F10:F41">SUM(B10:E10)</f>
        <v>15657264002.3864</v>
      </c>
      <c r="G10" s="45">
        <f>+G11+G14+G18+G19+G20</f>
        <v>0</v>
      </c>
      <c r="H10" s="43">
        <f>+H11+H14+H18+H19+H20</f>
        <v>0</v>
      </c>
      <c r="I10" s="43">
        <f>+I11+I14+I18+I19+I20</f>
        <v>0</v>
      </c>
      <c r="J10" s="43">
        <f>SUM(G10:I10)</f>
        <v>0</v>
      </c>
      <c r="K10" s="44">
        <f>+F10+J10</f>
        <v>15657264002.3864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</row>
    <row r="11" spans="1:96" s="3" customFormat="1" ht="15">
      <c r="A11" s="67" t="s">
        <v>12</v>
      </c>
      <c r="B11" s="31">
        <f>SUM(B12:B13)</f>
        <v>11760871700</v>
      </c>
      <c r="C11" s="29">
        <f aca="true" t="shared" si="1" ref="C11:I11">SUM(C12:C13)</f>
        <v>419096900</v>
      </c>
      <c r="D11" s="29">
        <f t="shared" si="1"/>
        <v>0</v>
      </c>
      <c r="E11" s="29">
        <f t="shared" si="1"/>
        <v>81850400</v>
      </c>
      <c r="F11" s="30">
        <f t="shared" si="0"/>
        <v>12261819000</v>
      </c>
      <c r="G11" s="31">
        <f t="shared" si="1"/>
        <v>0</v>
      </c>
      <c r="H11" s="29">
        <f t="shared" si="1"/>
        <v>0</v>
      </c>
      <c r="I11" s="29">
        <f t="shared" si="1"/>
        <v>0</v>
      </c>
      <c r="J11" s="29">
        <f aca="true" t="shared" si="2" ref="J11:J66">SUM(G11:I11)</f>
        <v>0</v>
      </c>
      <c r="K11" s="30">
        <f aca="true" t="shared" si="3" ref="K11:K66">+F11+J11</f>
        <v>12261819000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</row>
    <row r="12" spans="1:11" ht="15">
      <c r="A12" s="68" t="s">
        <v>13</v>
      </c>
      <c r="B12" s="13">
        <f>1910550000</f>
        <v>1910550000</v>
      </c>
      <c r="C12" s="57">
        <v>217250000</v>
      </c>
      <c r="D12" s="58">
        <v>0</v>
      </c>
      <c r="E12" s="5">
        <v>0</v>
      </c>
      <c r="F12" s="16">
        <f t="shared" si="0"/>
        <v>2127800000</v>
      </c>
      <c r="G12" s="11">
        <v>0</v>
      </c>
      <c r="H12" s="5">
        <v>0</v>
      </c>
      <c r="I12" s="5">
        <v>0</v>
      </c>
      <c r="J12" s="8">
        <f t="shared" si="2"/>
        <v>0</v>
      </c>
      <c r="K12" s="16">
        <f t="shared" si="3"/>
        <v>2127800000</v>
      </c>
    </row>
    <row r="13" spans="1:11" ht="15">
      <c r="A13" s="68" t="s">
        <v>14</v>
      </c>
      <c r="B13" s="13">
        <f>9063449100+70000000+25957600+33600000+657315000</f>
        <v>9850321700</v>
      </c>
      <c r="C13" s="57">
        <f>0+140808200+0+0+61038700</f>
        <v>201846900</v>
      </c>
      <c r="D13" s="58">
        <v>0</v>
      </c>
      <c r="E13" s="8">
        <f>59673800+22176600</f>
        <v>81850400</v>
      </c>
      <c r="F13" s="16">
        <f t="shared" si="0"/>
        <v>10134019000</v>
      </c>
      <c r="G13" s="11">
        <v>0</v>
      </c>
      <c r="H13" s="5">
        <v>0</v>
      </c>
      <c r="I13" s="5">
        <v>0</v>
      </c>
      <c r="J13" s="8">
        <f t="shared" si="2"/>
        <v>0</v>
      </c>
      <c r="K13" s="16">
        <f t="shared" si="3"/>
        <v>10134019000</v>
      </c>
    </row>
    <row r="14" spans="1:96" s="3" customFormat="1" ht="15">
      <c r="A14" s="69" t="s">
        <v>15</v>
      </c>
      <c r="B14" s="10">
        <f>SUM(B15:B16)</f>
        <v>306009400</v>
      </c>
      <c r="C14" s="59">
        <f aca="true" t="shared" si="4" ref="C14:I14">SUM(C15:C16)</f>
        <v>13228500</v>
      </c>
      <c r="D14" s="59">
        <f t="shared" si="4"/>
        <v>0</v>
      </c>
      <c r="E14" s="7">
        <f t="shared" si="4"/>
        <v>0</v>
      </c>
      <c r="F14" s="15">
        <f t="shared" si="0"/>
        <v>319237900</v>
      </c>
      <c r="G14" s="10">
        <f t="shared" si="4"/>
        <v>0</v>
      </c>
      <c r="H14" s="7">
        <f t="shared" si="4"/>
        <v>0</v>
      </c>
      <c r="I14" s="7">
        <f t="shared" si="4"/>
        <v>0</v>
      </c>
      <c r="J14" s="7">
        <f t="shared" si="2"/>
        <v>0</v>
      </c>
      <c r="K14" s="15">
        <f t="shared" si="3"/>
        <v>319237900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</row>
    <row r="15" spans="1:11" ht="15">
      <c r="A15" s="68" t="s">
        <v>16</v>
      </c>
      <c r="B15" s="13">
        <v>500000</v>
      </c>
      <c r="C15" s="58">
        <v>0</v>
      </c>
      <c r="D15" s="58">
        <v>0</v>
      </c>
      <c r="E15" s="5">
        <v>0</v>
      </c>
      <c r="F15" s="16">
        <f t="shared" si="0"/>
        <v>500000</v>
      </c>
      <c r="G15" s="11">
        <v>0</v>
      </c>
      <c r="H15" s="5">
        <v>0</v>
      </c>
      <c r="I15" s="5">
        <v>0</v>
      </c>
      <c r="J15" s="8">
        <f t="shared" si="2"/>
        <v>0</v>
      </c>
      <c r="K15" s="16">
        <f t="shared" si="3"/>
        <v>500000</v>
      </c>
    </row>
    <row r="16" spans="1:11" ht="15">
      <c r="A16" s="68" t="s">
        <v>17</v>
      </c>
      <c r="B16" s="13">
        <f>306009400-B15</f>
        <v>305509400</v>
      </c>
      <c r="C16" s="57">
        <v>13228500</v>
      </c>
      <c r="D16" s="58">
        <v>0</v>
      </c>
      <c r="E16" s="5">
        <v>0</v>
      </c>
      <c r="F16" s="16">
        <f t="shared" si="0"/>
        <v>318737900</v>
      </c>
      <c r="G16" s="11">
        <v>0</v>
      </c>
      <c r="H16" s="5">
        <v>0</v>
      </c>
      <c r="I16" s="5">
        <v>0</v>
      </c>
      <c r="J16" s="8">
        <f t="shared" si="2"/>
        <v>0</v>
      </c>
      <c r="K16" s="16">
        <f t="shared" si="3"/>
        <v>318737900</v>
      </c>
    </row>
    <row r="17" spans="1:96" s="3" customFormat="1" ht="15">
      <c r="A17" s="69" t="s">
        <v>64</v>
      </c>
      <c r="B17" s="10">
        <v>0</v>
      </c>
      <c r="C17" s="59">
        <v>0</v>
      </c>
      <c r="D17" s="60">
        <v>0</v>
      </c>
      <c r="E17" s="47">
        <f>2003477847</f>
        <v>2003477847</v>
      </c>
      <c r="F17" s="15">
        <f t="shared" si="0"/>
        <v>2003477847</v>
      </c>
      <c r="G17" s="12">
        <v>0</v>
      </c>
      <c r="H17" s="6">
        <v>0</v>
      </c>
      <c r="I17" s="6">
        <v>0</v>
      </c>
      <c r="J17" s="7">
        <f>SUM(G17:I17)</f>
        <v>0</v>
      </c>
      <c r="K17" s="15">
        <f t="shared" si="3"/>
        <v>2003477847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</row>
    <row r="18" spans="1:96" s="3" customFormat="1" ht="15">
      <c r="A18" s="69" t="s">
        <v>18</v>
      </c>
      <c r="B18" s="10">
        <v>139500</v>
      </c>
      <c r="C18" s="59">
        <v>1128000</v>
      </c>
      <c r="D18" s="60">
        <v>0</v>
      </c>
      <c r="E18" s="6">
        <v>0</v>
      </c>
      <c r="F18" s="15">
        <f t="shared" si="0"/>
        <v>1267500</v>
      </c>
      <c r="G18" s="12">
        <v>0</v>
      </c>
      <c r="H18" s="6">
        <v>0</v>
      </c>
      <c r="I18" s="6">
        <v>0</v>
      </c>
      <c r="J18" s="8">
        <f t="shared" si="2"/>
        <v>0</v>
      </c>
      <c r="K18" s="15">
        <f t="shared" si="3"/>
        <v>1267500</v>
      </c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</row>
    <row r="19" spans="1:96" s="3" customFormat="1" ht="15">
      <c r="A19" s="69" t="s">
        <v>19</v>
      </c>
      <c r="B19" s="10">
        <v>10377000</v>
      </c>
      <c r="C19" s="59">
        <v>1200000</v>
      </c>
      <c r="D19" s="60">
        <v>0</v>
      </c>
      <c r="E19" s="6">
        <v>0</v>
      </c>
      <c r="F19" s="15">
        <f t="shared" si="0"/>
        <v>11577000</v>
      </c>
      <c r="G19" s="12">
        <v>0</v>
      </c>
      <c r="H19" s="6">
        <v>0</v>
      </c>
      <c r="I19" s="6">
        <v>0</v>
      </c>
      <c r="J19" s="7">
        <f t="shared" si="2"/>
        <v>0</v>
      </c>
      <c r="K19" s="15">
        <f t="shared" si="3"/>
        <v>11577000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</row>
    <row r="20" spans="1:96" s="3" customFormat="1" ht="15">
      <c r="A20" s="69" t="s">
        <v>20</v>
      </c>
      <c r="B20" s="10">
        <v>776228600</v>
      </c>
      <c r="C20" s="59">
        <v>10822500</v>
      </c>
      <c r="D20" s="60">
        <v>0</v>
      </c>
      <c r="E20" s="47">
        <f>+(E30-28000000-89700000)*0.1132</f>
        <v>272833655.3864</v>
      </c>
      <c r="F20" s="15">
        <f t="shared" si="0"/>
        <v>1059884755.3864</v>
      </c>
      <c r="G20" s="12">
        <v>0</v>
      </c>
      <c r="H20" s="6">
        <v>0</v>
      </c>
      <c r="I20" s="6">
        <v>0</v>
      </c>
      <c r="J20" s="7">
        <f t="shared" si="2"/>
        <v>0</v>
      </c>
      <c r="K20" s="15">
        <f t="shared" si="3"/>
        <v>1059884755.3864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</row>
    <row r="21" spans="1:96" s="4" customFormat="1" ht="15.75">
      <c r="A21" s="70" t="s">
        <v>21</v>
      </c>
      <c r="B21" s="42">
        <f>+B22+B26+B30+B31</f>
        <v>10983844600</v>
      </c>
      <c r="C21" s="32">
        <f>+C22+C26+C30+C31</f>
        <v>609415000</v>
      </c>
      <c r="D21" s="32">
        <f>+D22+D26+D30+D31</f>
        <v>0</v>
      </c>
      <c r="E21" s="32">
        <f>+E22+E26+E30+E31</f>
        <v>2675266988.79</v>
      </c>
      <c r="F21" s="33">
        <f t="shared" si="0"/>
        <v>14268526588.79</v>
      </c>
      <c r="G21" s="42" t="e">
        <f>+G22+G26+G30+#REF!+G31</f>
        <v>#REF!</v>
      </c>
      <c r="H21" s="32" t="e">
        <f>+H22+H26+H30+#REF!+H31</f>
        <v>#REF!</v>
      </c>
      <c r="I21" s="32" t="e">
        <f>+I22+I26+I30+#REF!+I31</f>
        <v>#REF!</v>
      </c>
      <c r="J21" s="32" t="e">
        <f t="shared" si="2"/>
        <v>#REF!</v>
      </c>
      <c r="K21" s="33" t="e">
        <f t="shared" si="3"/>
        <v>#REF!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</row>
    <row r="22" spans="1:96" s="3" customFormat="1" ht="15">
      <c r="A22" s="69" t="s">
        <v>22</v>
      </c>
      <c r="B22" s="10">
        <f>SUM(B23:B25)</f>
        <v>7863153200</v>
      </c>
      <c r="C22" s="7">
        <f aca="true" t="shared" si="5" ref="C22:I22">SUM(C23:C25)</f>
        <v>510315000</v>
      </c>
      <c r="D22" s="7">
        <f t="shared" si="5"/>
        <v>0</v>
      </c>
      <c r="E22" s="7">
        <f t="shared" si="5"/>
        <v>147375686.79000002</v>
      </c>
      <c r="F22" s="15">
        <f t="shared" si="0"/>
        <v>8520843886.79</v>
      </c>
      <c r="G22" s="10">
        <f t="shared" si="5"/>
        <v>0</v>
      </c>
      <c r="H22" s="7">
        <f t="shared" si="5"/>
        <v>0</v>
      </c>
      <c r="I22" s="7">
        <f t="shared" si="5"/>
        <v>0</v>
      </c>
      <c r="J22" s="7">
        <f t="shared" si="2"/>
        <v>0</v>
      </c>
      <c r="K22" s="15">
        <f t="shared" si="3"/>
        <v>8520843886.79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</row>
    <row r="23" spans="1:11" ht="15">
      <c r="A23" s="68" t="s">
        <v>59</v>
      </c>
      <c r="B23" s="62">
        <v>6785980000</v>
      </c>
      <c r="C23" s="57">
        <v>350800000</v>
      </c>
      <c r="D23" s="5">
        <v>0</v>
      </c>
      <c r="E23" s="8">
        <f>155873150*0.63</f>
        <v>98200084.5</v>
      </c>
      <c r="F23" s="16">
        <f t="shared" si="0"/>
        <v>7234980084.5</v>
      </c>
      <c r="G23" s="11">
        <v>0</v>
      </c>
      <c r="H23" s="5">
        <v>0</v>
      </c>
      <c r="I23" s="5">
        <v>0</v>
      </c>
      <c r="J23" s="8">
        <f t="shared" si="2"/>
        <v>0</v>
      </c>
      <c r="K23" s="16">
        <f t="shared" si="3"/>
        <v>7234980084.5</v>
      </c>
    </row>
    <row r="24" spans="1:11" ht="15">
      <c r="A24" s="68" t="s">
        <v>58</v>
      </c>
      <c r="B24" s="62">
        <f>507137500+570035700</f>
        <v>1077173200</v>
      </c>
      <c r="C24" s="57">
        <f>33823000+125692000</f>
        <v>159515000</v>
      </c>
      <c r="D24" s="5">
        <v>0</v>
      </c>
      <c r="E24" s="8">
        <f>18544837*0.63+4901070*0.63+53267776*0.63+1731+842751+1500</f>
        <v>49175602.29000001</v>
      </c>
      <c r="F24" s="16">
        <f t="shared" si="0"/>
        <v>1285863802.29</v>
      </c>
      <c r="G24" s="11">
        <v>0</v>
      </c>
      <c r="H24" s="5">
        <v>0</v>
      </c>
      <c r="I24" s="5">
        <v>0</v>
      </c>
      <c r="J24" s="8">
        <f t="shared" si="2"/>
        <v>0</v>
      </c>
      <c r="K24" s="16">
        <f t="shared" si="3"/>
        <v>1285863802.29</v>
      </c>
    </row>
    <row r="25" spans="1:13" ht="15">
      <c r="A25" s="68" t="s">
        <v>57</v>
      </c>
      <c r="B25" s="62"/>
      <c r="C25" s="58">
        <v>0</v>
      </c>
      <c r="D25" s="5">
        <v>0</v>
      </c>
      <c r="E25" s="5">
        <v>0</v>
      </c>
      <c r="F25" s="16">
        <f t="shared" si="0"/>
        <v>0</v>
      </c>
      <c r="G25" s="11">
        <v>0</v>
      </c>
      <c r="H25" s="5">
        <v>0</v>
      </c>
      <c r="I25" s="5">
        <v>0</v>
      </c>
      <c r="J25" s="8">
        <f t="shared" si="2"/>
        <v>0</v>
      </c>
      <c r="K25" s="16">
        <f t="shared" si="3"/>
        <v>0</v>
      </c>
      <c r="M25" s="55"/>
    </row>
    <row r="26" spans="1:96" s="3" customFormat="1" ht="15">
      <c r="A26" s="69" t="s">
        <v>19</v>
      </c>
      <c r="B26" s="63">
        <f>SUM(B27:B29)</f>
        <v>117000000</v>
      </c>
      <c r="C26" s="59">
        <f aca="true" t="shared" si="6" ref="C26:I26">SUM(C27:C29)</f>
        <v>42000000</v>
      </c>
      <c r="D26" s="7">
        <f t="shared" si="6"/>
        <v>0</v>
      </c>
      <c r="E26" s="7">
        <f t="shared" si="6"/>
        <v>0</v>
      </c>
      <c r="F26" s="15">
        <f t="shared" si="0"/>
        <v>159000000</v>
      </c>
      <c r="G26" s="10">
        <f t="shared" si="6"/>
        <v>0</v>
      </c>
      <c r="H26" s="7">
        <f t="shared" si="6"/>
        <v>0</v>
      </c>
      <c r="I26" s="7">
        <f t="shared" si="6"/>
        <v>0</v>
      </c>
      <c r="J26" s="7">
        <f t="shared" si="2"/>
        <v>0</v>
      </c>
      <c r="K26" s="15">
        <f t="shared" si="3"/>
        <v>159000000</v>
      </c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</row>
    <row r="27" spans="1:11" ht="15">
      <c r="A27" s="68" t="s">
        <v>56</v>
      </c>
      <c r="B27" s="62">
        <v>9081000</v>
      </c>
      <c r="C27" s="58">
        <v>0</v>
      </c>
      <c r="D27" s="5">
        <v>0</v>
      </c>
      <c r="E27" s="5">
        <v>0</v>
      </c>
      <c r="F27" s="16">
        <f t="shared" si="0"/>
        <v>9081000</v>
      </c>
      <c r="G27" s="11">
        <v>0</v>
      </c>
      <c r="H27" s="5">
        <v>0</v>
      </c>
      <c r="I27" s="5">
        <v>0</v>
      </c>
      <c r="J27" s="8">
        <f t="shared" si="2"/>
        <v>0</v>
      </c>
      <c r="K27" s="16">
        <f t="shared" si="3"/>
        <v>9081000</v>
      </c>
    </row>
    <row r="28" spans="1:11" ht="15">
      <c r="A28" s="68" t="s">
        <v>55</v>
      </c>
      <c r="B28" s="62">
        <v>107919000</v>
      </c>
      <c r="C28" s="57">
        <v>42000000</v>
      </c>
      <c r="D28" s="5">
        <v>0</v>
      </c>
      <c r="E28" s="5">
        <v>0</v>
      </c>
      <c r="F28" s="16">
        <f t="shared" si="0"/>
        <v>149919000</v>
      </c>
      <c r="G28" s="11">
        <v>0</v>
      </c>
      <c r="H28" s="5">
        <v>0</v>
      </c>
      <c r="I28" s="5">
        <v>0</v>
      </c>
      <c r="J28" s="8">
        <f t="shared" si="2"/>
        <v>0</v>
      </c>
      <c r="K28" s="16">
        <f t="shared" si="3"/>
        <v>149919000</v>
      </c>
    </row>
    <row r="29" spans="1:11" ht="15">
      <c r="A29" s="68" t="s">
        <v>54</v>
      </c>
      <c r="B29" s="62"/>
      <c r="C29" s="58">
        <v>0</v>
      </c>
      <c r="D29" s="5">
        <v>0</v>
      </c>
      <c r="E29" s="5">
        <v>0</v>
      </c>
      <c r="F29" s="16">
        <f t="shared" si="0"/>
        <v>0</v>
      </c>
      <c r="G29" s="11">
        <v>0</v>
      </c>
      <c r="H29" s="5">
        <v>0</v>
      </c>
      <c r="I29" s="5">
        <v>0</v>
      </c>
      <c r="J29" s="8">
        <f t="shared" si="2"/>
        <v>0</v>
      </c>
      <c r="K29" s="16">
        <f t="shared" si="3"/>
        <v>0</v>
      </c>
    </row>
    <row r="30" spans="1:96" s="3" customFormat="1" ht="15">
      <c r="A30" s="69" t="s">
        <v>23</v>
      </c>
      <c r="B30" s="63">
        <v>0</v>
      </c>
      <c r="C30" s="59">
        <v>0</v>
      </c>
      <c r="D30" s="7">
        <v>0</v>
      </c>
      <c r="E30" s="7">
        <f>55608840+2002635096+469647366</f>
        <v>2527891302</v>
      </c>
      <c r="F30" s="15">
        <f t="shared" si="0"/>
        <v>2527891302</v>
      </c>
      <c r="G30" s="12">
        <v>0</v>
      </c>
      <c r="H30" s="6">
        <v>0</v>
      </c>
      <c r="I30" s="6">
        <v>0</v>
      </c>
      <c r="J30" s="7">
        <f t="shared" si="2"/>
        <v>0</v>
      </c>
      <c r="K30" s="15">
        <f t="shared" si="3"/>
        <v>2527891302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</row>
    <row r="31" spans="1:96" s="3" customFormat="1" ht="15">
      <c r="A31" s="69" t="s">
        <v>20</v>
      </c>
      <c r="B31" s="63">
        <f>+B32+B33+B36</f>
        <v>3003691400</v>
      </c>
      <c r="C31" s="59">
        <f aca="true" t="shared" si="7" ref="C31:I31">+C32+C33+C36</f>
        <v>57100000</v>
      </c>
      <c r="D31" s="7">
        <f t="shared" si="7"/>
        <v>0</v>
      </c>
      <c r="E31" s="7">
        <f t="shared" si="7"/>
        <v>0</v>
      </c>
      <c r="F31" s="15">
        <f t="shared" si="0"/>
        <v>3060791400</v>
      </c>
      <c r="G31" s="10">
        <f t="shared" si="7"/>
        <v>0</v>
      </c>
      <c r="H31" s="7">
        <f t="shared" si="7"/>
        <v>0</v>
      </c>
      <c r="I31" s="7">
        <f t="shared" si="7"/>
        <v>0</v>
      </c>
      <c r="J31" s="7">
        <f t="shared" si="2"/>
        <v>0</v>
      </c>
      <c r="K31" s="15">
        <f t="shared" si="3"/>
        <v>3060791400</v>
      </c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</row>
    <row r="32" spans="1:12" ht="15">
      <c r="A32" s="68" t="s">
        <v>49</v>
      </c>
      <c r="B32" s="62">
        <v>1281826000</v>
      </c>
      <c r="C32" s="90">
        <v>45150000</v>
      </c>
      <c r="D32" s="5">
        <v>0</v>
      </c>
      <c r="E32" s="5">
        <v>0</v>
      </c>
      <c r="F32" s="16">
        <f t="shared" si="0"/>
        <v>1326976000</v>
      </c>
      <c r="G32" s="11">
        <v>0</v>
      </c>
      <c r="H32" s="5">
        <v>0</v>
      </c>
      <c r="I32" s="5">
        <v>0</v>
      </c>
      <c r="J32" s="8">
        <f t="shared" si="2"/>
        <v>0</v>
      </c>
      <c r="K32" s="16">
        <f t="shared" si="3"/>
        <v>1326976000</v>
      </c>
      <c r="L32" s="55"/>
    </row>
    <row r="33" spans="1:11" ht="15">
      <c r="A33" s="68" t="s">
        <v>50</v>
      </c>
      <c r="B33" s="89">
        <f>SUM(B34:B35)</f>
        <v>1720815400</v>
      </c>
      <c r="C33" s="92">
        <f>SUM(C34:C35)</f>
        <v>11950000</v>
      </c>
      <c r="D33" s="13">
        <f aca="true" t="shared" si="8" ref="D33:I33">SUM(D34:D35)</f>
        <v>0</v>
      </c>
      <c r="E33" s="8">
        <f t="shared" si="8"/>
        <v>0</v>
      </c>
      <c r="F33" s="16">
        <f t="shared" si="0"/>
        <v>1732765400</v>
      </c>
      <c r="G33" s="13">
        <f t="shared" si="8"/>
        <v>0</v>
      </c>
      <c r="H33" s="8">
        <f t="shared" si="8"/>
        <v>0</v>
      </c>
      <c r="I33" s="8">
        <f t="shared" si="8"/>
        <v>0</v>
      </c>
      <c r="J33" s="8">
        <f t="shared" si="2"/>
        <v>0</v>
      </c>
      <c r="K33" s="16">
        <f t="shared" si="3"/>
        <v>1732765400</v>
      </c>
    </row>
    <row r="34" spans="1:11" ht="15">
      <c r="A34" s="68" t="s">
        <v>51</v>
      </c>
      <c r="B34" s="62">
        <v>1593155400</v>
      </c>
      <c r="C34" s="91">
        <v>9000000</v>
      </c>
      <c r="D34" s="5">
        <v>0</v>
      </c>
      <c r="E34" s="5">
        <v>0</v>
      </c>
      <c r="F34" s="16">
        <f t="shared" si="0"/>
        <v>1602155400</v>
      </c>
      <c r="G34" s="11">
        <v>0</v>
      </c>
      <c r="H34" s="5">
        <v>0</v>
      </c>
      <c r="I34" s="5">
        <v>0</v>
      </c>
      <c r="J34" s="8">
        <f t="shared" si="2"/>
        <v>0</v>
      </c>
      <c r="K34" s="16">
        <f t="shared" si="3"/>
        <v>1602155400</v>
      </c>
    </row>
    <row r="35" spans="1:11" ht="15">
      <c r="A35" s="68" t="s">
        <v>52</v>
      </c>
      <c r="B35" s="62">
        <f>227960000+167400000-150000000-28000000-89700000</f>
        <v>127660000</v>
      </c>
      <c r="C35" s="57">
        <f>850000+2100000</f>
        <v>2950000</v>
      </c>
      <c r="D35" s="5">
        <v>0</v>
      </c>
      <c r="E35" s="5">
        <v>0</v>
      </c>
      <c r="F35" s="16">
        <f t="shared" si="0"/>
        <v>130610000</v>
      </c>
      <c r="G35" s="11">
        <v>0</v>
      </c>
      <c r="H35" s="5">
        <v>0</v>
      </c>
      <c r="I35" s="5">
        <v>0</v>
      </c>
      <c r="J35" s="8">
        <f t="shared" si="2"/>
        <v>0</v>
      </c>
      <c r="K35" s="16">
        <f t="shared" si="3"/>
        <v>130610000</v>
      </c>
    </row>
    <row r="36" spans="1:11" ht="15">
      <c r="A36" s="68" t="s">
        <v>53</v>
      </c>
      <c r="B36" s="62">
        <v>1050000</v>
      </c>
      <c r="C36" s="58">
        <v>0</v>
      </c>
      <c r="D36" s="5">
        <v>0</v>
      </c>
      <c r="E36" s="5">
        <v>0</v>
      </c>
      <c r="F36" s="16">
        <f t="shared" si="0"/>
        <v>1050000</v>
      </c>
      <c r="G36" s="11">
        <v>0</v>
      </c>
      <c r="H36" s="5">
        <v>0</v>
      </c>
      <c r="I36" s="5">
        <v>0</v>
      </c>
      <c r="J36" s="8">
        <f t="shared" si="2"/>
        <v>0</v>
      </c>
      <c r="K36" s="16">
        <f t="shared" si="3"/>
        <v>1050000</v>
      </c>
    </row>
    <row r="37" spans="1:96" s="2" customFormat="1" ht="15.75">
      <c r="A37" s="71" t="s">
        <v>24</v>
      </c>
      <c r="B37" s="14">
        <f>+B10-B21</f>
        <v>1869781600</v>
      </c>
      <c r="C37" s="9">
        <f>+C10-C21</f>
        <v>-163939100</v>
      </c>
      <c r="D37" s="9">
        <f>+D10-D21</f>
        <v>0</v>
      </c>
      <c r="E37" s="9">
        <f>+E10-E21</f>
        <v>-317105086.40359974</v>
      </c>
      <c r="F37" s="17">
        <f t="shared" si="0"/>
        <v>1388737413.5964003</v>
      </c>
      <c r="G37" s="14" t="e">
        <f>+G10-G21</f>
        <v>#REF!</v>
      </c>
      <c r="H37" s="9" t="e">
        <f>+H10-H21</f>
        <v>#REF!</v>
      </c>
      <c r="I37" s="9" t="e">
        <f>+I10-I21</f>
        <v>#REF!</v>
      </c>
      <c r="J37" s="9" t="e">
        <f t="shared" si="2"/>
        <v>#REF!</v>
      </c>
      <c r="K37" s="17" t="e">
        <f t="shared" si="3"/>
        <v>#REF!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</row>
    <row r="38" spans="1:96" s="4" customFormat="1" ht="15.75">
      <c r="A38" s="70" t="s">
        <v>25</v>
      </c>
      <c r="B38" s="42">
        <f>SUM(B39:B41)</f>
        <v>952331400</v>
      </c>
      <c r="C38" s="32">
        <f aca="true" t="shared" si="9" ref="C38:I38">SUM(C39:C41)</f>
        <v>1377277100</v>
      </c>
      <c r="D38" s="32">
        <f t="shared" si="9"/>
        <v>0</v>
      </c>
      <c r="E38" s="32">
        <f t="shared" si="9"/>
        <v>0</v>
      </c>
      <c r="F38" s="33">
        <f t="shared" si="0"/>
        <v>2329608500</v>
      </c>
      <c r="G38" s="4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2"/>
        <v>0</v>
      </c>
      <c r="K38" s="33">
        <f t="shared" si="3"/>
        <v>2329608500</v>
      </c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</row>
    <row r="39" spans="1:96" s="3" customFormat="1" ht="15">
      <c r="A39" s="69" t="s">
        <v>26</v>
      </c>
      <c r="B39" s="10">
        <v>105300000</v>
      </c>
      <c r="C39" s="59">
        <v>86000000</v>
      </c>
      <c r="D39" s="6">
        <v>0</v>
      </c>
      <c r="E39" s="6">
        <v>0</v>
      </c>
      <c r="F39" s="15">
        <f t="shared" si="0"/>
        <v>191300000</v>
      </c>
      <c r="G39" s="12">
        <v>0</v>
      </c>
      <c r="H39" s="6">
        <v>0</v>
      </c>
      <c r="I39" s="6">
        <v>0</v>
      </c>
      <c r="J39" s="7">
        <f t="shared" si="2"/>
        <v>0</v>
      </c>
      <c r="K39" s="15">
        <f t="shared" si="3"/>
        <v>191300000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</row>
    <row r="40" spans="1:96" s="3" customFormat="1" ht="15">
      <c r="A40" s="69" t="s">
        <v>27</v>
      </c>
      <c r="B40" s="10">
        <v>846981400</v>
      </c>
      <c r="C40" s="59">
        <v>1221277100</v>
      </c>
      <c r="D40" s="6">
        <v>0</v>
      </c>
      <c r="E40" s="6">
        <v>0</v>
      </c>
      <c r="F40" s="15">
        <f t="shared" si="0"/>
        <v>2068258500</v>
      </c>
      <c r="G40" s="12">
        <v>0</v>
      </c>
      <c r="H40" s="6">
        <v>0</v>
      </c>
      <c r="I40" s="6">
        <v>0</v>
      </c>
      <c r="J40" s="7">
        <f t="shared" si="2"/>
        <v>0</v>
      </c>
      <c r="K40" s="15">
        <f t="shared" si="3"/>
        <v>2068258500</v>
      </c>
      <c r="L40" s="54"/>
      <c r="M40" s="56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</row>
    <row r="41" spans="1:96" s="3" customFormat="1" ht="15">
      <c r="A41" s="72" t="s">
        <v>28</v>
      </c>
      <c r="B41" s="64">
        <v>50000</v>
      </c>
      <c r="C41" s="61">
        <v>70000000</v>
      </c>
      <c r="D41" s="26">
        <v>0</v>
      </c>
      <c r="E41" s="26">
        <v>0</v>
      </c>
      <c r="F41" s="27">
        <f t="shared" si="0"/>
        <v>70050000</v>
      </c>
      <c r="G41" s="28">
        <v>0</v>
      </c>
      <c r="H41" s="26">
        <v>0</v>
      </c>
      <c r="I41" s="26">
        <v>0</v>
      </c>
      <c r="J41" s="25">
        <f t="shared" si="2"/>
        <v>0</v>
      </c>
      <c r="K41" s="27">
        <f t="shared" si="3"/>
        <v>70050000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</row>
    <row r="42" spans="1:96" s="4" customFormat="1" ht="15.75">
      <c r="A42" s="70" t="s">
        <v>29</v>
      </c>
      <c r="B42" s="42">
        <f>+B43+B44+B49</f>
        <v>1275143300</v>
      </c>
      <c r="C42" s="32">
        <f>+C43+C44+C49</f>
        <v>1713464000</v>
      </c>
      <c r="D42" s="32">
        <f>+D43+D44+D49</f>
        <v>0</v>
      </c>
      <c r="E42" s="32">
        <f>+E43+E44+E49</f>
        <v>0</v>
      </c>
      <c r="F42" s="33">
        <f aca="true" t="shared" si="10" ref="F42:F73">SUM(B42:E42)</f>
        <v>2988607300</v>
      </c>
      <c r="G42" s="42">
        <v>1275443300</v>
      </c>
      <c r="H42" s="32">
        <v>1275443300</v>
      </c>
      <c r="I42" s="32">
        <v>1275443300</v>
      </c>
      <c r="J42" s="32">
        <f t="shared" si="2"/>
        <v>3826329900</v>
      </c>
      <c r="K42" s="33">
        <f t="shared" si="3"/>
        <v>6814937200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</row>
    <row r="43" spans="1:96" s="3" customFormat="1" ht="15">
      <c r="A43" s="67" t="s">
        <v>30</v>
      </c>
      <c r="B43" s="31">
        <v>651749300</v>
      </c>
      <c r="C43" s="29">
        <v>1663064000</v>
      </c>
      <c r="D43" s="40">
        <v>0</v>
      </c>
      <c r="E43" s="29">
        <v>0</v>
      </c>
      <c r="F43" s="30">
        <f t="shared" si="10"/>
        <v>2314813300</v>
      </c>
      <c r="G43" s="41">
        <v>0</v>
      </c>
      <c r="H43" s="40">
        <v>0</v>
      </c>
      <c r="I43" s="40">
        <v>0</v>
      </c>
      <c r="J43" s="29">
        <f t="shared" si="2"/>
        <v>0</v>
      </c>
      <c r="K43" s="30">
        <f t="shared" si="3"/>
        <v>2314813300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</row>
    <row r="44" spans="1:96" s="3" customFormat="1" ht="15">
      <c r="A44" s="69" t="s">
        <v>27</v>
      </c>
      <c r="B44" s="10">
        <f>+B45+B46</f>
        <v>605820000</v>
      </c>
      <c r="C44" s="7">
        <f aca="true" t="shared" si="11" ref="C44:I44">+C45+C46</f>
        <v>35400000</v>
      </c>
      <c r="D44" s="7">
        <f t="shared" si="11"/>
        <v>0</v>
      </c>
      <c r="E44" s="7">
        <f t="shared" si="11"/>
        <v>0</v>
      </c>
      <c r="F44" s="15">
        <f t="shared" si="10"/>
        <v>641220000</v>
      </c>
      <c r="G44" s="10">
        <f t="shared" si="11"/>
        <v>0</v>
      </c>
      <c r="H44" s="7">
        <f t="shared" si="11"/>
        <v>0</v>
      </c>
      <c r="I44" s="7">
        <f t="shared" si="11"/>
        <v>0</v>
      </c>
      <c r="J44" s="7">
        <f t="shared" si="2"/>
        <v>0</v>
      </c>
      <c r="K44" s="15">
        <f t="shared" si="3"/>
        <v>641220000</v>
      </c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</row>
    <row r="45" spans="1:11" ht="15">
      <c r="A45" s="68" t="s">
        <v>49</v>
      </c>
      <c r="B45" s="11">
        <v>0</v>
      </c>
      <c r="C45" s="8">
        <v>25400000</v>
      </c>
      <c r="D45" s="5">
        <v>0</v>
      </c>
      <c r="E45" s="5">
        <v>0</v>
      </c>
      <c r="F45" s="18">
        <f t="shared" si="10"/>
        <v>25400000</v>
      </c>
      <c r="G45" s="11">
        <v>0</v>
      </c>
      <c r="H45" s="5">
        <v>0</v>
      </c>
      <c r="I45" s="5">
        <v>0</v>
      </c>
      <c r="J45" s="5">
        <f t="shared" si="2"/>
        <v>0</v>
      </c>
      <c r="K45" s="18">
        <f t="shared" si="3"/>
        <v>25400000</v>
      </c>
    </row>
    <row r="46" spans="1:11" ht="15">
      <c r="A46" s="68" t="s">
        <v>50</v>
      </c>
      <c r="B46" s="13">
        <f>SUM(B47:B48)</f>
        <v>605820000</v>
      </c>
      <c r="C46" s="8">
        <f aca="true" t="shared" si="12" ref="C46:I46">SUM(C47:C48)</f>
        <v>10000000</v>
      </c>
      <c r="D46" s="8">
        <f t="shared" si="12"/>
        <v>0</v>
      </c>
      <c r="E46" s="8">
        <f t="shared" si="12"/>
        <v>0</v>
      </c>
      <c r="F46" s="16">
        <f t="shared" si="10"/>
        <v>615820000</v>
      </c>
      <c r="G46" s="13">
        <f t="shared" si="12"/>
        <v>0</v>
      </c>
      <c r="H46" s="8">
        <f t="shared" si="12"/>
        <v>0</v>
      </c>
      <c r="I46" s="8">
        <f t="shared" si="12"/>
        <v>0</v>
      </c>
      <c r="J46" s="8">
        <f t="shared" si="2"/>
        <v>0</v>
      </c>
      <c r="K46" s="16">
        <f t="shared" si="3"/>
        <v>615820000</v>
      </c>
    </row>
    <row r="47" spans="1:11" ht="15">
      <c r="A47" s="68" t="s">
        <v>51</v>
      </c>
      <c r="B47" s="13">
        <v>120000000</v>
      </c>
      <c r="C47" s="8">
        <v>10000000</v>
      </c>
      <c r="D47" s="5">
        <v>0</v>
      </c>
      <c r="E47" s="5">
        <v>0</v>
      </c>
      <c r="F47" s="16">
        <f t="shared" si="10"/>
        <v>130000000</v>
      </c>
      <c r="G47" s="11">
        <v>0</v>
      </c>
      <c r="H47" s="5">
        <v>0</v>
      </c>
      <c r="I47" s="5">
        <v>0</v>
      </c>
      <c r="J47" s="8">
        <f t="shared" si="2"/>
        <v>0</v>
      </c>
      <c r="K47" s="16">
        <f t="shared" si="3"/>
        <v>130000000</v>
      </c>
    </row>
    <row r="48" spans="1:11" ht="15">
      <c r="A48" s="68" t="s">
        <v>52</v>
      </c>
      <c r="B48" s="13">
        <v>485820000</v>
      </c>
      <c r="C48" s="5">
        <v>0</v>
      </c>
      <c r="D48" s="5">
        <v>0</v>
      </c>
      <c r="E48" s="5">
        <v>0</v>
      </c>
      <c r="F48" s="16">
        <f t="shared" si="10"/>
        <v>485820000</v>
      </c>
      <c r="G48" s="11">
        <v>0</v>
      </c>
      <c r="H48" s="5">
        <v>0</v>
      </c>
      <c r="I48" s="5">
        <v>0</v>
      </c>
      <c r="J48" s="8">
        <f t="shared" si="2"/>
        <v>0</v>
      </c>
      <c r="K48" s="16">
        <f t="shared" si="3"/>
        <v>485820000</v>
      </c>
    </row>
    <row r="49" spans="1:96" s="3" customFormat="1" ht="15">
      <c r="A49" s="72" t="s">
        <v>31</v>
      </c>
      <c r="B49" s="64">
        <v>17574000</v>
      </c>
      <c r="C49" s="25">
        <v>15000000</v>
      </c>
      <c r="D49" s="26">
        <v>0</v>
      </c>
      <c r="E49" s="26">
        <v>0</v>
      </c>
      <c r="F49" s="27">
        <f t="shared" si="10"/>
        <v>32574000</v>
      </c>
      <c r="G49" s="28">
        <v>0</v>
      </c>
      <c r="H49" s="26">
        <v>0</v>
      </c>
      <c r="I49" s="26">
        <v>0</v>
      </c>
      <c r="J49" s="25">
        <f t="shared" si="2"/>
        <v>0</v>
      </c>
      <c r="K49" s="27">
        <f t="shared" si="3"/>
        <v>32574000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</row>
    <row r="50" spans="1:96" s="4" customFormat="1" ht="15.75">
      <c r="A50" s="70" t="s">
        <v>32</v>
      </c>
      <c r="B50" s="42">
        <f>+B10+B38</f>
        <v>13805957600</v>
      </c>
      <c r="C50" s="32">
        <f>+C10+C38</f>
        <v>1822753000</v>
      </c>
      <c r="D50" s="32">
        <f>+D10+D38</f>
        <v>0</v>
      </c>
      <c r="E50" s="32">
        <f>+E10+E38</f>
        <v>2358161902.3864</v>
      </c>
      <c r="F50" s="33">
        <f t="shared" si="10"/>
        <v>17986872502.3864</v>
      </c>
      <c r="G50" s="34">
        <v>0</v>
      </c>
      <c r="H50" s="35">
        <v>0</v>
      </c>
      <c r="I50" s="35">
        <v>0</v>
      </c>
      <c r="J50" s="32">
        <f t="shared" si="2"/>
        <v>0</v>
      </c>
      <c r="K50" s="33">
        <f t="shared" si="3"/>
        <v>17986872502.3864</v>
      </c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</row>
    <row r="51" spans="1:96" s="4" customFormat="1" ht="15.75">
      <c r="A51" s="70" t="s">
        <v>33</v>
      </c>
      <c r="B51" s="42">
        <f>+B21+B42</f>
        <v>12258987900</v>
      </c>
      <c r="C51" s="32">
        <f>+C21+C42</f>
        <v>2322879000</v>
      </c>
      <c r="D51" s="32">
        <f>+D21+D42</f>
        <v>0</v>
      </c>
      <c r="E51" s="32">
        <f>+E21+E42</f>
        <v>2675266988.79</v>
      </c>
      <c r="F51" s="33">
        <f t="shared" si="10"/>
        <v>17257133888.79</v>
      </c>
      <c r="G51" s="34">
        <v>0</v>
      </c>
      <c r="H51" s="35">
        <v>0</v>
      </c>
      <c r="I51" s="35">
        <v>0</v>
      </c>
      <c r="J51" s="32">
        <f t="shared" si="2"/>
        <v>0</v>
      </c>
      <c r="K51" s="33">
        <f t="shared" si="3"/>
        <v>17257133888.79</v>
      </c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</row>
    <row r="52" spans="1:96" s="4" customFormat="1" ht="15.75">
      <c r="A52" s="70" t="s">
        <v>34</v>
      </c>
      <c r="B52" s="42">
        <f>+B51-B26</f>
        <v>12141987900</v>
      </c>
      <c r="C52" s="32">
        <f>+C51-C26</f>
        <v>2280879000</v>
      </c>
      <c r="D52" s="32">
        <f>+D51-D26</f>
        <v>0</v>
      </c>
      <c r="E52" s="32">
        <f>+E51-E26</f>
        <v>2675266988.79</v>
      </c>
      <c r="F52" s="33">
        <f t="shared" si="10"/>
        <v>17098133888.79</v>
      </c>
      <c r="G52" s="34">
        <v>0</v>
      </c>
      <c r="H52" s="35">
        <v>0</v>
      </c>
      <c r="I52" s="35">
        <v>0</v>
      </c>
      <c r="J52" s="32">
        <f t="shared" si="2"/>
        <v>0</v>
      </c>
      <c r="K52" s="33">
        <f t="shared" si="3"/>
        <v>17098133888.79</v>
      </c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</row>
    <row r="53" spans="1:96" s="4" customFormat="1" ht="15.75">
      <c r="A53" s="70" t="s">
        <v>35</v>
      </c>
      <c r="B53" s="42">
        <f>+B50-B51</f>
        <v>1546969700</v>
      </c>
      <c r="C53" s="32">
        <f>+C50-C51</f>
        <v>-500126000</v>
      </c>
      <c r="D53" s="32">
        <f>+D50-D51</f>
        <v>0</v>
      </c>
      <c r="E53" s="32">
        <f>+E50-E51</f>
        <v>-317105086.40359974</v>
      </c>
      <c r="F53" s="33">
        <f t="shared" si="10"/>
        <v>729738613.5964003</v>
      </c>
      <c r="G53" s="34">
        <v>0</v>
      </c>
      <c r="H53" s="35">
        <v>0</v>
      </c>
      <c r="I53" s="35">
        <v>0</v>
      </c>
      <c r="J53" s="32">
        <f t="shared" si="2"/>
        <v>0</v>
      </c>
      <c r="K53" s="33">
        <f t="shared" si="3"/>
        <v>729738613.5964003</v>
      </c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</row>
    <row r="54" spans="1:96" s="4" customFormat="1" ht="15.75">
      <c r="A54" s="70" t="s">
        <v>36</v>
      </c>
      <c r="B54" s="42">
        <v>1224000</v>
      </c>
      <c r="C54" s="32">
        <v>487350000</v>
      </c>
      <c r="D54" s="32">
        <v>0</v>
      </c>
      <c r="E54" s="32">
        <f>150000000+28000000+89700000</f>
        <v>267700000</v>
      </c>
      <c r="F54" s="33">
        <f t="shared" si="10"/>
        <v>756274000</v>
      </c>
      <c r="G54" s="34">
        <v>0</v>
      </c>
      <c r="H54" s="35">
        <v>0</v>
      </c>
      <c r="I54" s="35">
        <v>0</v>
      </c>
      <c r="J54" s="32">
        <f t="shared" si="2"/>
        <v>0</v>
      </c>
      <c r="K54" s="33">
        <f t="shared" si="3"/>
        <v>756274000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</row>
    <row r="55" spans="1:96" s="4" customFormat="1" ht="15.75">
      <c r="A55" s="70" t="s">
        <v>37</v>
      </c>
      <c r="B55" s="42">
        <f>487350000+150000000+28000000+89700000</f>
        <v>755050000</v>
      </c>
      <c r="C55" s="32">
        <v>1224000</v>
      </c>
      <c r="D55" s="32">
        <v>0</v>
      </c>
      <c r="E55" s="32">
        <v>0</v>
      </c>
      <c r="F55" s="33">
        <f t="shared" si="10"/>
        <v>756274000</v>
      </c>
      <c r="G55" s="34">
        <v>0</v>
      </c>
      <c r="H55" s="35">
        <v>0</v>
      </c>
      <c r="I55" s="35">
        <v>0</v>
      </c>
      <c r="J55" s="32">
        <f t="shared" si="2"/>
        <v>0</v>
      </c>
      <c r="K55" s="33">
        <f t="shared" si="3"/>
        <v>756274000</v>
      </c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</row>
    <row r="56" spans="1:96" s="4" customFormat="1" ht="15.75">
      <c r="A56" s="70" t="s">
        <v>38</v>
      </c>
      <c r="B56" s="42">
        <f>+B50-B52</f>
        <v>1663969700</v>
      </c>
      <c r="C56" s="32">
        <f>+C50-C52</f>
        <v>-458126000</v>
      </c>
      <c r="D56" s="32">
        <f>+D50-D52</f>
        <v>0</v>
      </c>
      <c r="E56" s="32">
        <f>+E50-E52</f>
        <v>-317105086.40359974</v>
      </c>
      <c r="F56" s="33">
        <f t="shared" si="10"/>
        <v>888738613.5964003</v>
      </c>
      <c r="G56" s="34">
        <v>0</v>
      </c>
      <c r="H56" s="35">
        <v>0</v>
      </c>
      <c r="I56" s="35">
        <v>0</v>
      </c>
      <c r="J56" s="32">
        <f t="shared" si="2"/>
        <v>0</v>
      </c>
      <c r="K56" s="33">
        <f t="shared" si="3"/>
        <v>888738613.5964003</v>
      </c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</row>
    <row r="57" spans="1:96" s="4" customFormat="1" ht="15.75">
      <c r="A57" s="70" t="s">
        <v>39</v>
      </c>
      <c r="B57" s="42">
        <f>+B53+B54-B55</f>
        <v>793143700</v>
      </c>
      <c r="C57" s="32">
        <f>+C53+C54-C55</f>
        <v>-14000000</v>
      </c>
      <c r="D57" s="32">
        <f>+D53+D54-D55</f>
        <v>0</v>
      </c>
      <c r="E57" s="32">
        <f>+E53+E54-E55</f>
        <v>-49405086.40359974</v>
      </c>
      <c r="F57" s="33">
        <f t="shared" si="10"/>
        <v>729738613.5964003</v>
      </c>
      <c r="G57" s="34">
        <v>0</v>
      </c>
      <c r="H57" s="35">
        <v>0</v>
      </c>
      <c r="I57" s="35">
        <v>0</v>
      </c>
      <c r="J57" s="32">
        <f t="shared" si="2"/>
        <v>0</v>
      </c>
      <c r="K57" s="33">
        <f t="shared" si="3"/>
        <v>729738613.5964003</v>
      </c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</row>
    <row r="58" spans="1:96" s="4" customFormat="1" ht="15.75">
      <c r="A58" s="70" t="s">
        <v>40</v>
      </c>
      <c r="B58" s="42">
        <v>59001100</v>
      </c>
      <c r="C58" s="32">
        <v>20000000</v>
      </c>
      <c r="D58" s="32">
        <v>0</v>
      </c>
      <c r="E58" s="32">
        <v>0</v>
      </c>
      <c r="F58" s="33">
        <f t="shared" si="10"/>
        <v>79001100</v>
      </c>
      <c r="G58" s="34">
        <v>0</v>
      </c>
      <c r="H58" s="35">
        <v>0</v>
      </c>
      <c r="I58" s="35">
        <v>0</v>
      </c>
      <c r="J58" s="32">
        <f t="shared" si="2"/>
        <v>0</v>
      </c>
      <c r="K58" s="33">
        <f t="shared" si="3"/>
        <v>79001100</v>
      </c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</row>
    <row r="59" spans="1:96" s="3" customFormat="1" ht="15">
      <c r="A59" s="67" t="s">
        <v>41</v>
      </c>
      <c r="B59" s="31">
        <f>SUM(B60:B61)</f>
        <v>59001100</v>
      </c>
      <c r="C59" s="29">
        <f aca="true" t="shared" si="13" ref="C59:I59">SUM(C60:C61)</f>
        <v>20000000</v>
      </c>
      <c r="D59" s="29">
        <f t="shared" si="13"/>
        <v>0</v>
      </c>
      <c r="E59" s="29">
        <f t="shared" si="13"/>
        <v>0</v>
      </c>
      <c r="F59" s="30">
        <f t="shared" si="10"/>
        <v>79001100</v>
      </c>
      <c r="G59" s="31">
        <f t="shared" si="13"/>
        <v>0</v>
      </c>
      <c r="H59" s="29">
        <f t="shared" si="13"/>
        <v>0</v>
      </c>
      <c r="I59" s="29">
        <f t="shared" si="13"/>
        <v>0</v>
      </c>
      <c r="J59" s="29">
        <f t="shared" si="2"/>
        <v>0</v>
      </c>
      <c r="K59" s="30">
        <f t="shared" si="3"/>
        <v>79001100</v>
      </c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</row>
    <row r="60" spans="1:11" ht="15">
      <c r="A60" s="68" t="s">
        <v>42</v>
      </c>
      <c r="B60" s="13">
        <v>59001100</v>
      </c>
      <c r="C60" s="5">
        <v>0</v>
      </c>
      <c r="D60" s="5">
        <v>0</v>
      </c>
      <c r="E60" s="5">
        <v>0</v>
      </c>
      <c r="F60" s="16">
        <f t="shared" si="10"/>
        <v>59001100</v>
      </c>
      <c r="G60" s="11">
        <v>0</v>
      </c>
      <c r="H60" s="5">
        <v>0</v>
      </c>
      <c r="I60" s="5">
        <v>0</v>
      </c>
      <c r="J60" s="8">
        <f t="shared" si="2"/>
        <v>0</v>
      </c>
      <c r="K60" s="16">
        <f t="shared" si="3"/>
        <v>59001100</v>
      </c>
    </row>
    <row r="61" spans="1:11" ht="15">
      <c r="A61" s="73" t="s">
        <v>43</v>
      </c>
      <c r="B61" s="39">
        <v>0</v>
      </c>
      <c r="C61" s="36">
        <v>20000000</v>
      </c>
      <c r="D61" s="37">
        <v>0</v>
      </c>
      <c r="E61" s="37">
        <v>0</v>
      </c>
      <c r="F61" s="38">
        <f t="shared" si="10"/>
        <v>20000000</v>
      </c>
      <c r="G61" s="39">
        <v>0</v>
      </c>
      <c r="H61" s="37">
        <v>0</v>
      </c>
      <c r="I61" s="37">
        <v>0</v>
      </c>
      <c r="J61" s="37">
        <f t="shared" si="2"/>
        <v>0</v>
      </c>
      <c r="K61" s="38">
        <f t="shared" si="3"/>
        <v>20000000</v>
      </c>
    </row>
    <row r="62" spans="1:96" s="4" customFormat="1" ht="15.75">
      <c r="A62" s="70" t="s">
        <v>44</v>
      </c>
      <c r="B62" s="42">
        <f>+B63+B64</f>
        <v>852144800</v>
      </c>
      <c r="C62" s="32">
        <f aca="true" t="shared" si="14" ref="C62:I62">+C63+C64</f>
        <v>6000000</v>
      </c>
      <c r="D62" s="32">
        <f t="shared" si="14"/>
        <v>0</v>
      </c>
      <c r="E62" s="32">
        <f t="shared" si="14"/>
        <v>0</v>
      </c>
      <c r="F62" s="33">
        <f t="shared" si="10"/>
        <v>858144800</v>
      </c>
      <c r="G62" s="4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2"/>
        <v>0</v>
      </c>
      <c r="K62" s="33">
        <f t="shared" si="3"/>
        <v>858144800</v>
      </c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</row>
    <row r="63" spans="1:96" s="3" customFormat="1" ht="15">
      <c r="A63" s="67" t="s">
        <v>31</v>
      </c>
      <c r="B63" s="31">
        <v>620144800</v>
      </c>
      <c r="C63" s="40">
        <v>0</v>
      </c>
      <c r="D63" s="40">
        <v>0</v>
      </c>
      <c r="E63" s="40">
        <v>0</v>
      </c>
      <c r="F63" s="30">
        <f t="shared" si="10"/>
        <v>620144800</v>
      </c>
      <c r="G63" s="41">
        <v>0</v>
      </c>
      <c r="H63" s="40">
        <v>0</v>
      </c>
      <c r="I63" s="40">
        <v>0</v>
      </c>
      <c r="J63" s="29">
        <f t="shared" si="2"/>
        <v>0</v>
      </c>
      <c r="K63" s="30">
        <f t="shared" si="3"/>
        <v>620144800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</row>
    <row r="64" spans="1:96" s="3" customFormat="1" ht="15">
      <c r="A64" s="69" t="s">
        <v>45</v>
      </c>
      <c r="B64" s="10">
        <f>SUM(B65:B66)</f>
        <v>232000000</v>
      </c>
      <c r="C64" s="7">
        <f aca="true" t="shared" si="15" ref="C64:I64">SUM(C65:C66)</f>
        <v>6000000</v>
      </c>
      <c r="D64" s="7">
        <f t="shared" si="15"/>
        <v>0</v>
      </c>
      <c r="E64" s="7">
        <f t="shared" si="15"/>
        <v>0</v>
      </c>
      <c r="F64" s="15">
        <f t="shared" si="10"/>
        <v>238000000</v>
      </c>
      <c r="G64" s="10">
        <f t="shared" si="15"/>
        <v>0</v>
      </c>
      <c r="H64" s="7">
        <f t="shared" si="15"/>
        <v>0</v>
      </c>
      <c r="I64" s="7">
        <f t="shared" si="15"/>
        <v>0</v>
      </c>
      <c r="J64" s="7">
        <f t="shared" si="2"/>
        <v>0</v>
      </c>
      <c r="K64" s="15">
        <f t="shared" si="3"/>
        <v>238000000</v>
      </c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</row>
    <row r="65" spans="1:11" ht="15">
      <c r="A65" s="68" t="s">
        <v>60</v>
      </c>
      <c r="B65" s="13">
        <v>86679000</v>
      </c>
      <c r="C65" s="5">
        <v>0</v>
      </c>
      <c r="D65" s="5">
        <v>0</v>
      </c>
      <c r="E65" s="5">
        <v>0</v>
      </c>
      <c r="F65" s="16">
        <f t="shared" si="10"/>
        <v>86679000</v>
      </c>
      <c r="G65" s="11">
        <v>0</v>
      </c>
      <c r="H65" s="5">
        <v>0</v>
      </c>
      <c r="I65" s="5">
        <v>0</v>
      </c>
      <c r="J65" s="8">
        <f t="shared" si="2"/>
        <v>0</v>
      </c>
      <c r="K65" s="16">
        <f t="shared" si="3"/>
        <v>86679000</v>
      </c>
    </row>
    <row r="66" spans="1:11" ht="15.75" thickBot="1">
      <c r="A66" s="74" t="s">
        <v>61</v>
      </c>
      <c r="B66" s="65">
        <v>145321000</v>
      </c>
      <c r="C66" s="19">
        <v>6000000</v>
      </c>
      <c r="D66" s="20">
        <v>0</v>
      </c>
      <c r="E66" s="20">
        <v>0</v>
      </c>
      <c r="F66" s="21">
        <f t="shared" si="10"/>
        <v>151321000</v>
      </c>
      <c r="G66" s="22">
        <v>0</v>
      </c>
      <c r="H66" s="20">
        <v>0</v>
      </c>
      <c r="I66" s="20">
        <v>0</v>
      </c>
      <c r="J66" s="19">
        <f t="shared" si="2"/>
        <v>0</v>
      </c>
      <c r="K66" s="21">
        <f t="shared" si="3"/>
        <v>151321000</v>
      </c>
    </row>
    <row r="67" ht="15.75" thickTop="1"/>
    <row r="68" ht="15">
      <c r="B68" s="48"/>
    </row>
    <row r="69" spans="2:3" ht="15">
      <c r="B69" s="48"/>
      <c r="C69" s="48"/>
    </row>
    <row r="73" ht="15">
      <c r="E73" s="46"/>
    </row>
  </sheetData>
  <sheetProtection/>
  <mergeCells count="9">
    <mergeCell ref="G8:J8"/>
    <mergeCell ref="K8:K9"/>
    <mergeCell ref="A8:A9"/>
    <mergeCell ref="A2:F2"/>
    <mergeCell ref="A4:F4"/>
    <mergeCell ref="A5:F5"/>
    <mergeCell ref="F8:F9"/>
    <mergeCell ref="B8:E8"/>
    <mergeCell ref="C1:F1"/>
  </mergeCells>
  <printOptions horizontalCentered="1"/>
  <pageMargins left="0.7480314960629921" right="0.15748031496062992" top="0.51" bottom="0.4330708661417323" header="0.15748031496062992" footer="0.31496062992125984"/>
  <pageSetup fitToHeight="2" horizontalDpi="600" verticalDpi="600" orientation="landscape" paperSize="9" scale="85" r:id="rId1"/>
  <rowBreaks count="1" manualBreakCount="1">
    <brk id="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</dc:creator>
  <cp:keywords/>
  <dc:description/>
  <cp:lastModifiedBy>Sandra</cp:lastModifiedBy>
  <cp:lastPrinted>2013-02-18T13:11:04Z</cp:lastPrinted>
  <dcterms:created xsi:type="dcterms:W3CDTF">2013-02-05T12:04:42Z</dcterms:created>
  <dcterms:modified xsi:type="dcterms:W3CDTF">2013-02-28T15:49:52Z</dcterms:modified>
  <cp:category/>
  <cp:version/>
  <cp:contentType/>
  <cp:contentStatus/>
</cp:coreProperties>
</file>